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Writing\Interference Analysis\Deliverables\Chapter 4\"/>
    </mc:Choice>
  </mc:AlternateContent>
  <bookViews>
    <workbookView xWindow="0" yWindow="0" windowWidth="28800" windowHeight="12435"/>
  </bookViews>
  <sheets>
    <sheet name="Constants" sheetId="1" r:id="rId1"/>
    <sheet name="Diffraction" sheetId="2" r:id="rId2"/>
    <sheet name="EarthSize" sheetId="3" r:id="rId3"/>
    <sheet name="P-452Clutter" sheetId="4" r:id="rId4"/>
    <sheet name="DualSlope" sheetId="5" r:id="rId5"/>
    <sheet name="DualSlopeChart" sheetId="6" r:id="rId6"/>
    <sheet name="LocationVarSigma" sheetId="7" r:id="rId7"/>
    <sheet name="LocationVariability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6" i="9" l="1"/>
  <c r="B6" i="7" l="1"/>
  <c r="A59" i="5" l="1"/>
  <c r="D59" i="5" s="1"/>
  <c r="A51" i="5"/>
  <c r="D51" i="5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12" i="5"/>
  <c r="B10" i="5"/>
  <c r="C10" i="5"/>
  <c r="D10" i="5"/>
  <c r="C11" i="5"/>
  <c r="D8" i="5"/>
  <c r="C8" i="5"/>
  <c r="D12" i="5"/>
  <c r="B8" i="5"/>
  <c r="B59" i="5" l="1"/>
  <c r="A60" i="5"/>
  <c r="C59" i="5"/>
  <c r="A52" i="5"/>
  <c r="B51" i="5"/>
  <c r="C51" i="5"/>
  <c r="C12" i="5"/>
  <c r="B12" i="5"/>
  <c r="B11" i="5"/>
  <c r="B8" i="4"/>
  <c r="B11" i="4" s="1"/>
  <c r="D60" i="5" l="1"/>
  <c r="C60" i="5"/>
  <c r="B60" i="5"/>
  <c r="D52" i="5"/>
  <c r="C52" i="5"/>
  <c r="B52" i="5"/>
  <c r="A53" i="5"/>
  <c r="B13" i="5"/>
  <c r="D13" i="5"/>
  <c r="C13" i="5"/>
  <c r="B5" i="3"/>
  <c r="B2" i="3"/>
  <c r="B11" i="2"/>
  <c r="B10" i="2"/>
  <c r="B9" i="2"/>
  <c r="B8" i="2"/>
  <c r="B7" i="1"/>
  <c r="B4" i="1"/>
  <c r="D53" i="5" l="1"/>
  <c r="C53" i="5"/>
  <c r="B53" i="5"/>
  <c r="A54" i="5"/>
  <c r="C14" i="5"/>
  <c r="D14" i="5"/>
  <c r="B14" i="5"/>
  <c r="B14" i="2"/>
  <c r="D54" i="5" l="1"/>
  <c r="C54" i="5"/>
  <c r="B54" i="5"/>
  <c r="A55" i="5"/>
  <c r="D15" i="5"/>
  <c r="C15" i="5"/>
  <c r="B15" i="5"/>
  <c r="D55" i="5" l="1"/>
  <c r="C55" i="5"/>
  <c r="B55" i="5"/>
  <c r="A56" i="5"/>
  <c r="C16" i="5"/>
  <c r="D16" i="5"/>
  <c r="B16" i="5"/>
  <c r="D56" i="5" l="1"/>
  <c r="C56" i="5"/>
  <c r="B56" i="5"/>
  <c r="A57" i="5"/>
  <c r="D17" i="5"/>
  <c r="C17" i="5"/>
  <c r="B17" i="5"/>
  <c r="D57" i="5" l="1"/>
  <c r="C57" i="5"/>
  <c r="B57" i="5"/>
  <c r="A58" i="5"/>
  <c r="C18" i="5"/>
  <c r="D18" i="5"/>
  <c r="B18" i="5"/>
  <c r="D58" i="5" l="1"/>
  <c r="C58" i="5"/>
  <c r="B58" i="5"/>
  <c r="D19" i="5"/>
  <c r="C19" i="5"/>
  <c r="B19" i="5"/>
  <c r="C20" i="5" l="1"/>
  <c r="D20" i="5"/>
  <c r="B20" i="5"/>
  <c r="C21" i="5" l="1"/>
  <c r="B21" i="5"/>
  <c r="D21" i="5"/>
  <c r="D22" i="5" l="1"/>
  <c r="C22" i="5"/>
  <c r="B22" i="5"/>
  <c r="C23" i="5" l="1"/>
  <c r="D23" i="5"/>
  <c r="B23" i="5"/>
  <c r="D24" i="5" l="1"/>
  <c r="C24" i="5"/>
  <c r="B24" i="5"/>
  <c r="B25" i="5" l="1"/>
  <c r="C25" i="5"/>
  <c r="D25" i="5"/>
  <c r="D26" i="5" l="1"/>
  <c r="C26" i="5"/>
  <c r="B26" i="5"/>
  <c r="C27" i="5" l="1"/>
  <c r="D27" i="5"/>
  <c r="B27" i="5"/>
  <c r="D28" i="5" l="1"/>
  <c r="C28" i="5"/>
  <c r="B28" i="5"/>
  <c r="D29" i="5" l="1"/>
  <c r="B29" i="5"/>
  <c r="C29" i="5"/>
  <c r="C30" i="5" l="1"/>
  <c r="D30" i="5"/>
  <c r="B30" i="5"/>
  <c r="D31" i="5" l="1"/>
  <c r="C31" i="5"/>
  <c r="B31" i="5"/>
  <c r="C32" i="5" l="1"/>
  <c r="D32" i="5"/>
  <c r="B32" i="5"/>
  <c r="D33" i="5" l="1"/>
  <c r="C33" i="5"/>
  <c r="B33" i="5"/>
  <c r="C34" i="5" l="1"/>
  <c r="D34" i="5"/>
  <c r="B34" i="5"/>
  <c r="D35" i="5" l="1"/>
  <c r="C35" i="5"/>
  <c r="B35" i="5"/>
  <c r="C36" i="5" l="1"/>
  <c r="D36" i="5"/>
  <c r="B36" i="5"/>
  <c r="C37" i="5" l="1"/>
  <c r="B37" i="5"/>
  <c r="D37" i="5"/>
  <c r="D38" i="5" l="1"/>
  <c r="C38" i="5"/>
  <c r="B38" i="5"/>
  <c r="C39" i="5" l="1"/>
  <c r="D39" i="5"/>
  <c r="B39" i="5"/>
  <c r="D40" i="5" l="1"/>
  <c r="C40" i="5"/>
  <c r="B40" i="5"/>
  <c r="B41" i="5" l="1"/>
  <c r="C41" i="5"/>
  <c r="D41" i="5"/>
  <c r="D42" i="5" l="1"/>
  <c r="C42" i="5"/>
  <c r="B42" i="5"/>
  <c r="C43" i="5" l="1"/>
  <c r="D43" i="5"/>
  <c r="B43" i="5"/>
  <c r="D44" i="5" l="1"/>
  <c r="C44" i="5"/>
  <c r="B44" i="5"/>
  <c r="D45" i="5" l="1"/>
  <c r="B45" i="5"/>
  <c r="C45" i="5"/>
  <c r="C46" i="5" l="1"/>
  <c r="D46" i="5"/>
  <c r="B46" i="5"/>
  <c r="D47" i="5" l="1"/>
  <c r="C47" i="5"/>
  <c r="B47" i="5"/>
  <c r="C48" i="5" l="1"/>
  <c r="D48" i="5"/>
  <c r="B48" i="5"/>
  <c r="D49" i="5" l="1"/>
  <c r="C49" i="5"/>
  <c r="B49" i="5"/>
  <c r="C50" i="5" l="1"/>
  <c r="D50" i="5"/>
  <c r="B50" i="5"/>
</calcChain>
</file>

<file path=xl/sharedStrings.xml><?xml version="1.0" encoding="utf-8"?>
<sst xmlns="http://schemas.openxmlformats.org/spreadsheetml/2006/main" count="55" uniqueCount="42">
  <si>
    <t>Field</t>
  </si>
  <si>
    <t>Value</t>
  </si>
  <si>
    <t>Speed of light (m/s)</t>
  </si>
  <si>
    <t>Boltzmann's constant (J/K)</t>
  </si>
  <si>
    <t>Boltzmann's constant (dBJ/K)</t>
  </si>
  <si>
    <t>Mean equatorial radius of the Earth (km)</t>
  </si>
  <si>
    <t>Gravitational constant (km^3/s^2)</t>
  </si>
  <si>
    <t>Rotation rate of Earth (deg/sec)</t>
  </si>
  <si>
    <t>Height of Geostationary orbit (km)</t>
  </si>
  <si>
    <t>Inputs</t>
  </si>
  <si>
    <t>Frequency (MHz)</t>
  </si>
  <si>
    <t>Height (m)</t>
  </si>
  <si>
    <t>Distance 1 (km)</t>
  </si>
  <si>
    <t>Distance 2 (km)</t>
  </si>
  <si>
    <t>Working</t>
  </si>
  <si>
    <t>Wavelength (m)</t>
  </si>
  <si>
    <t>Distance 1 (m)</t>
  </si>
  <si>
    <t>Distance 2 (m)</t>
  </si>
  <si>
    <t>Fresnel parameter</t>
  </si>
  <si>
    <t>Diffraction loss (dB)</t>
  </si>
  <si>
    <t>Output</t>
  </si>
  <si>
    <t>Earth radius ratio:</t>
  </si>
  <si>
    <t>Effective Earth radius (km)</t>
  </si>
  <si>
    <t>Frequency (GHz)</t>
  </si>
  <si>
    <t>Distance from antenna to clutter (km)</t>
  </si>
  <si>
    <t>Height of antenna (m)</t>
  </si>
  <si>
    <t>Height of clutter (m)</t>
  </si>
  <si>
    <t>F(fc)</t>
  </si>
  <si>
    <t>Ah (dB)</t>
  </si>
  <si>
    <t>Break point (km)</t>
  </si>
  <si>
    <t>Slope after break point</t>
  </si>
  <si>
    <t>Loss at break point</t>
  </si>
  <si>
    <t>Distance</t>
  </si>
  <si>
    <t>Model 1</t>
  </si>
  <si>
    <t>Model 2</t>
  </si>
  <si>
    <t>Model 3</t>
  </si>
  <si>
    <t>Normal stdev (dB)</t>
  </si>
  <si>
    <t>k</t>
  </si>
  <si>
    <t>Outputs</t>
  </si>
  <si>
    <t>Sigma (dB)</t>
  </si>
  <si>
    <t>Percentage of locations (%)</t>
  </si>
  <si>
    <t>Loss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</si>
</sst>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E+00"/>
    <numFmt numFmtId="165" formatCode="0.0"/>
    <numFmt numFmtId="166" formatCode="#,##0.0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1" xfId="2" applyAlignment="1">
      <alignment horizontal="center"/>
    </xf>
    <xf numFmtId="2" fontId="1" fillId="2" borderId="0" xfId="1" applyNumberFormat="1" applyAlignment="1">
      <alignment horizontal="center"/>
    </xf>
    <xf numFmtId="0" fontId="2" fillId="3" borderId="1" xfId="2"/>
    <xf numFmtId="0" fontId="1" fillId="2" borderId="0" xfId="1"/>
    <xf numFmtId="167" fontId="0" fillId="0" borderId="0" xfId="0" applyNumberFormat="1"/>
    <xf numFmtId="167" fontId="0" fillId="0" borderId="0" xfId="0" applyNumberFormat="1" applyAlignment="1">
      <alignment horizontal="center"/>
    </xf>
    <xf numFmtId="165" fontId="1" fillId="2" borderId="0" xfId="1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38343691101486E-2"/>
          <c:y val="3.0348265490683222E-2"/>
          <c:w val="0.88157328690392389"/>
          <c:h val="0.85091955305224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DualSlope!$B$10</c:f>
              <c:strCache>
                <c:ptCount val="1"/>
                <c:pt idx="0">
                  <c:v>Break point = 0.05 km Slope = 4 StDev = 0 dB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DualSlope!$A$11:$A$50</c:f>
              <c:numCache>
                <c:formatCode>General</c:formatCode>
                <c:ptCount val="4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0.12000000000000001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0.19999999999999998</c:v>
                </c:pt>
                <c:pt idx="10">
                  <c:v>0.21999999999999997</c:v>
                </c:pt>
                <c:pt idx="11">
                  <c:v>0.23999999999999996</c:v>
                </c:pt>
                <c:pt idx="12">
                  <c:v>0.25999999999999995</c:v>
                </c:pt>
                <c:pt idx="13">
                  <c:v>0.27999999999999997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0.36000000000000004</c:v>
                </c:pt>
                <c:pt idx="18">
                  <c:v>0.38000000000000006</c:v>
                </c:pt>
                <c:pt idx="19">
                  <c:v>0.40000000000000008</c:v>
                </c:pt>
                <c:pt idx="20">
                  <c:v>0.4200000000000001</c:v>
                </c:pt>
                <c:pt idx="21">
                  <c:v>0.44000000000000011</c:v>
                </c:pt>
                <c:pt idx="22">
                  <c:v>0.46000000000000013</c:v>
                </c:pt>
                <c:pt idx="23">
                  <c:v>0.48000000000000015</c:v>
                </c:pt>
                <c:pt idx="24">
                  <c:v>0.50000000000000011</c:v>
                </c:pt>
                <c:pt idx="25">
                  <c:v>0.52000000000000013</c:v>
                </c:pt>
                <c:pt idx="26">
                  <c:v>0.54000000000000015</c:v>
                </c:pt>
                <c:pt idx="27">
                  <c:v>0.56000000000000016</c:v>
                </c:pt>
                <c:pt idx="28">
                  <c:v>0.58000000000000018</c:v>
                </c:pt>
                <c:pt idx="29">
                  <c:v>0.6000000000000002</c:v>
                </c:pt>
                <c:pt idx="30">
                  <c:v>0.62000000000000022</c:v>
                </c:pt>
                <c:pt idx="31">
                  <c:v>0.64000000000000024</c:v>
                </c:pt>
                <c:pt idx="32">
                  <c:v>0.66000000000000025</c:v>
                </c:pt>
                <c:pt idx="33">
                  <c:v>0.68000000000000027</c:v>
                </c:pt>
                <c:pt idx="34">
                  <c:v>0.70000000000000029</c:v>
                </c:pt>
                <c:pt idx="35">
                  <c:v>0.72000000000000031</c:v>
                </c:pt>
                <c:pt idx="36">
                  <c:v>0.74000000000000032</c:v>
                </c:pt>
                <c:pt idx="37">
                  <c:v>0.76000000000000034</c:v>
                </c:pt>
                <c:pt idx="38">
                  <c:v>0.78000000000000036</c:v>
                </c:pt>
                <c:pt idx="39">
                  <c:v>0.80000000000000038</c:v>
                </c:pt>
              </c:numCache>
            </c:numRef>
          </c:xVal>
          <c:yVal>
            <c:numRef>
              <c:f>DualSlope!$B$11:$B$50</c:f>
              <c:numCache>
                <c:formatCode>General</c:formatCode>
                <c:ptCount val="40"/>
                <c:pt idx="0">
                  <c:v>69.596649928625368</c:v>
                </c:pt>
                <c:pt idx="1">
                  <c:v>75.617249841904993</c:v>
                </c:pt>
                <c:pt idx="2">
                  <c:v>80.722699943971108</c:v>
                </c:pt>
                <c:pt idx="3">
                  <c:v>85.720249408303104</c:v>
                </c:pt>
                <c:pt idx="4">
                  <c:v>89.596649928625368</c:v>
                </c:pt>
                <c:pt idx="5">
                  <c:v>92.763899770530358</c:v>
                </c:pt>
                <c:pt idx="6">
                  <c:v>95.441771355754895</c:v>
                </c:pt>
                <c:pt idx="7">
                  <c:v>97.761449234862354</c:v>
                </c:pt>
                <c:pt idx="8">
                  <c:v>99.807550132757612</c:v>
                </c:pt>
                <c:pt idx="9">
                  <c:v>101.63784975518462</c:v>
                </c:pt>
                <c:pt idx="10">
                  <c:v>103.29355716151362</c:v>
                </c:pt>
                <c:pt idx="11">
                  <c:v>104.80509959708961</c:v>
                </c:pt>
                <c:pt idx="12">
                  <c:v>106.19558384745808</c:v>
                </c:pt>
                <c:pt idx="13">
                  <c:v>107.48297118231413</c:v>
                </c:pt>
                <c:pt idx="14">
                  <c:v>108.68150011741186</c:v>
                </c:pt>
                <c:pt idx="15">
                  <c:v>109.8026490614216</c:v>
                </c:pt>
                <c:pt idx="16">
                  <c:v>110.85580661031557</c:v>
                </c:pt>
                <c:pt idx="17">
                  <c:v>111.84874995931686</c:v>
                </c:pt>
                <c:pt idx="18">
                  <c:v>112.78799379329777</c:v>
                </c:pt>
                <c:pt idx="19">
                  <c:v>113.67904958174387</c:v>
                </c:pt>
                <c:pt idx="20">
                  <c:v>114.5266215445414</c:v>
                </c:pt>
                <c:pt idx="21">
                  <c:v>115.33475698807287</c:v>
                </c:pt>
                <c:pt idx="22">
                  <c:v>116.10696319588834</c:v>
                </c:pt>
                <c:pt idx="23">
                  <c:v>116.84629942364886</c:v>
                </c:pt>
                <c:pt idx="24">
                  <c:v>117.55545010206612</c:v>
                </c:pt>
                <c:pt idx="25">
                  <c:v>118.23678367401735</c:v>
                </c:pt>
                <c:pt idx="26">
                  <c:v>118.89240032154412</c:v>
                </c:pt>
                <c:pt idx="27">
                  <c:v>119.5241710088734</c:v>
                </c:pt>
                <c:pt idx="28">
                  <c:v>120.13376967114286</c:v>
                </c:pt>
                <c:pt idx="29">
                  <c:v>120.72269994397112</c:v>
                </c:pt>
                <c:pt idx="30">
                  <c:v>121.29231750855553</c:v>
                </c:pt>
                <c:pt idx="31">
                  <c:v>121.84384888798087</c:v>
                </c:pt>
                <c:pt idx="32">
                  <c:v>122.37840735030012</c:v>
                </c:pt>
                <c:pt idx="33">
                  <c:v>122.89700643687482</c:v>
                </c:pt>
                <c:pt idx="34">
                  <c:v>123.40057152919564</c:v>
                </c:pt>
                <c:pt idx="35">
                  <c:v>123.88994978587611</c:v>
                </c:pt>
                <c:pt idx="36">
                  <c:v>124.36591871786442</c:v>
                </c:pt>
                <c:pt idx="37">
                  <c:v>124.82919361985702</c:v>
                </c:pt>
                <c:pt idx="38">
                  <c:v>125.2804340362446</c:v>
                </c:pt>
                <c:pt idx="39">
                  <c:v>125.72024940830312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DualSlope!$C$10</c:f>
              <c:strCache>
                <c:ptCount val="1"/>
                <c:pt idx="0">
                  <c:v>Break point = 0.2 km Slope = 3 StDev = 0 dB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DualSlope!$A$11:$A$50</c:f>
              <c:numCache>
                <c:formatCode>General</c:formatCode>
                <c:ptCount val="4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0.12000000000000001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0.19999999999999998</c:v>
                </c:pt>
                <c:pt idx="10">
                  <c:v>0.21999999999999997</c:v>
                </c:pt>
                <c:pt idx="11">
                  <c:v>0.23999999999999996</c:v>
                </c:pt>
                <c:pt idx="12">
                  <c:v>0.25999999999999995</c:v>
                </c:pt>
                <c:pt idx="13">
                  <c:v>0.27999999999999997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0.36000000000000004</c:v>
                </c:pt>
                <c:pt idx="18">
                  <c:v>0.38000000000000006</c:v>
                </c:pt>
                <c:pt idx="19">
                  <c:v>0.40000000000000008</c:v>
                </c:pt>
                <c:pt idx="20">
                  <c:v>0.4200000000000001</c:v>
                </c:pt>
                <c:pt idx="21">
                  <c:v>0.44000000000000011</c:v>
                </c:pt>
                <c:pt idx="22">
                  <c:v>0.46000000000000013</c:v>
                </c:pt>
                <c:pt idx="23">
                  <c:v>0.48000000000000015</c:v>
                </c:pt>
                <c:pt idx="24">
                  <c:v>0.50000000000000011</c:v>
                </c:pt>
                <c:pt idx="25">
                  <c:v>0.52000000000000013</c:v>
                </c:pt>
                <c:pt idx="26">
                  <c:v>0.54000000000000015</c:v>
                </c:pt>
                <c:pt idx="27">
                  <c:v>0.56000000000000016</c:v>
                </c:pt>
                <c:pt idx="28">
                  <c:v>0.58000000000000018</c:v>
                </c:pt>
                <c:pt idx="29">
                  <c:v>0.6000000000000002</c:v>
                </c:pt>
                <c:pt idx="30">
                  <c:v>0.62000000000000022</c:v>
                </c:pt>
                <c:pt idx="31">
                  <c:v>0.64000000000000024</c:v>
                </c:pt>
                <c:pt idx="32">
                  <c:v>0.66000000000000025</c:v>
                </c:pt>
                <c:pt idx="33">
                  <c:v>0.68000000000000027</c:v>
                </c:pt>
                <c:pt idx="34">
                  <c:v>0.70000000000000029</c:v>
                </c:pt>
                <c:pt idx="35">
                  <c:v>0.72000000000000031</c:v>
                </c:pt>
                <c:pt idx="36">
                  <c:v>0.74000000000000032</c:v>
                </c:pt>
                <c:pt idx="37">
                  <c:v>0.76000000000000034</c:v>
                </c:pt>
                <c:pt idx="38">
                  <c:v>0.78000000000000036</c:v>
                </c:pt>
                <c:pt idx="39">
                  <c:v>0.80000000000000038</c:v>
                </c:pt>
              </c:numCache>
            </c:numRef>
          </c:xVal>
          <c:yVal>
            <c:numRef>
              <c:f>DualSlope!$C$11:$C$50</c:f>
              <c:numCache>
                <c:formatCode>General</c:formatCode>
                <c:ptCount val="40"/>
                <c:pt idx="0">
                  <c:v>69.596649928625368</c:v>
                </c:pt>
                <c:pt idx="1">
                  <c:v>75.617249841904993</c:v>
                </c:pt>
                <c:pt idx="2">
                  <c:v>79.13907502301862</c:v>
                </c:pt>
                <c:pt idx="3">
                  <c:v>81.637849755184618</c:v>
                </c:pt>
                <c:pt idx="4">
                  <c:v>83.576050015345743</c:v>
                </c:pt>
                <c:pt idx="5">
                  <c:v>85.159674936298245</c:v>
                </c:pt>
                <c:pt idx="6">
                  <c:v>86.498610728910506</c:v>
                </c:pt>
                <c:pt idx="7">
                  <c:v>87.658449668464243</c:v>
                </c:pt>
                <c:pt idx="8">
                  <c:v>88.681500117411872</c:v>
                </c:pt>
                <c:pt idx="9">
                  <c:v>89.596649928625368</c:v>
                </c:pt>
                <c:pt idx="10">
                  <c:v>90.838430483372122</c:v>
                </c:pt>
                <c:pt idx="11">
                  <c:v>91.972087310054107</c:v>
                </c:pt>
                <c:pt idx="12">
                  <c:v>93.014950497830469</c:v>
                </c:pt>
                <c:pt idx="13">
                  <c:v>93.980490998972499</c:v>
                </c:pt>
                <c:pt idx="14">
                  <c:v>94.879387700295808</c:v>
                </c:pt>
                <c:pt idx="15">
                  <c:v>95.720249408303104</c:v>
                </c:pt>
                <c:pt idx="16">
                  <c:v>96.510117569973588</c:v>
                </c:pt>
                <c:pt idx="17">
                  <c:v>97.254825081724547</c:v>
                </c:pt>
                <c:pt idx="18">
                  <c:v>97.959257957210241</c:v>
                </c:pt>
                <c:pt idx="19">
                  <c:v>98.627549798544806</c:v>
                </c:pt>
                <c:pt idx="20">
                  <c:v>99.263228770642954</c:v>
                </c:pt>
                <c:pt idx="21">
                  <c:v>99.869330353291559</c:v>
                </c:pt>
                <c:pt idx="22">
                  <c:v>100.44848500915316</c:v>
                </c:pt>
                <c:pt idx="23">
                  <c:v>101.00298717997356</c:v>
                </c:pt>
                <c:pt idx="24">
                  <c:v>101.53485018878649</c:v>
                </c:pt>
                <c:pt idx="25">
                  <c:v>102.04585036774991</c:v>
                </c:pt>
                <c:pt idx="26">
                  <c:v>102.53756285339499</c:v>
                </c:pt>
                <c:pt idx="27">
                  <c:v>103.01139086889195</c:v>
                </c:pt>
                <c:pt idx="28">
                  <c:v>103.46858986559405</c:v>
                </c:pt>
                <c:pt idx="29">
                  <c:v>103.91028757021525</c:v>
                </c:pt>
                <c:pt idx="30">
                  <c:v>104.33750074365355</c:v>
                </c:pt>
                <c:pt idx="31">
                  <c:v>104.75114927822256</c:v>
                </c:pt>
                <c:pt idx="32">
                  <c:v>105.152068124962</c:v>
                </c:pt>
                <c:pt idx="33">
                  <c:v>105.54101743989303</c:v>
                </c:pt>
                <c:pt idx="34">
                  <c:v>105.91869125913364</c:v>
                </c:pt>
                <c:pt idx="35">
                  <c:v>106.285724951644</c:v>
                </c:pt>
                <c:pt idx="36">
                  <c:v>106.64270165063522</c:v>
                </c:pt>
                <c:pt idx="37">
                  <c:v>106.99015782712968</c:v>
                </c:pt>
                <c:pt idx="38">
                  <c:v>107.32858813942035</c:v>
                </c:pt>
                <c:pt idx="39">
                  <c:v>107.65844966846424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DualSlope!$D$10</c:f>
              <c:strCache>
                <c:ptCount val="1"/>
                <c:pt idx="0">
                  <c:v>Break point = 0.2 km Slope = 3 StDev = 5.5 dB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DualSlope!$A$11:$A$50</c:f>
              <c:numCache>
                <c:formatCode>General</c:formatCode>
                <c:ptCount val="4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0.12000000000000001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0.19999999999999998</c:v>
                </c:pt>
                <c:pt idx="10">
                  <c:v>0.21999999999999997</c:v>
                </c:pt>
                <c:pt idx="11">
                  <c:v>0.23999999999999996</c:v>
                </c:pt>
                <c:pt idx="12">
                  <c:v>0.25999999999999995</c:v>
                </c:pt>
                <c:pt idx="13">
                  <c:v>0.27999999999999997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0.36000000000000004</c:v>
                </c:pt>
                <c:pt idx="18">
                  <c:v>0.38000000000000006</c:v>
                </c:pt>
                <c:pt idx="19">
                  <c:v>0.40000000000000008</c:v>
                </c:pt>
                <c:pt idx="20">
                  <c:v>0.4200000000000001</c:v>
                </c:pt>
                <c:pt idx="21">
                  <c:v>0.44000000000000011</c:v>
                </c:pt>
                <c:pt idx="22">
                  <c:v>0.46000000000000013</c:v>
                </c:pt>
                <c:pt idx="23">
                  <c:v>0.48000000000000015</c:v>
                </c:pt>
                <c:pt idx="24">
                  <c:v>0.50000000000000011</c:v>
                </c:pt>
                <c:pt idx="25">
                  <c:v>0.52000000000000013</c:v>
                </c:pt>
                <c:pt idx="26">
                  <c:v>0.54000000000000015</c:v>
                </c:pt>
                <c:pt idx="27">
                  <c:v>0.56000000000000016</c:v>
                </c:pt>
                <c:pt idx="28">
                  <c:v>0.58000000000000018</c:v>
                </c:pt>
                <c:pt idx="29">
                  <c:v>0.6000000000000002</c:v>
                </c:pt>
                <c:pt idx="30">
                  <c:v>0.62000000000000022</c:v>
                </c:pt>
                <c:pt idx="31">
                  <c:v>0.64000000000000024</c:v>
                </c:pt>
                <c:pt idx="32">
                  <c:v>0.66000000000000025</c:v>
                </c:pt>
                <c:pt idx="33">
                  <c:v>0.68000000000000027</c:v>
                </c:pt>
                <c:pt idx="34">
                  <c:v>0.70000000000000029</c:v>
                </c:pt>
                <c:pt idx="35">
                  <c:v>0.72000000000000031</c:v>
                </c:pt>
                <c:pt idx="36">
                  <c:v>0.74000000000000032</c:v>
                </c:pt>
                <c:pt idx="37">
                  <c:v>0.76000000000000034</c:v>
                </c:pt>
                <c:pt idx="38">
                  <c:v>0.78000000000000036</c:v>
                </c:pt>
                <c:pt idx="39">
                  <c:v>0.80000000000000038</c:v>
                </c:pt>
              </c:numCache>
            </c:numRef>
          </c:xVal>
          <c:yVal>
            <c:numRef>
              <c:f>DualSlope!$D$11:$D$50</c:f>
              <c:numCache>
                <c:formatCode>General</c:formatCode>
                <c:ptCount val="40"/>
                <c:pt idx="0">
                  <c:v>69.032817950944221</c:v>
                </c:pt>
                <c:pt idx="1">
                  <c:v>70.325737970036187</c:v>
                </c:pt>
                <c:pt idx="2">
                  <c:v>76.037104529919645</c:v>
                </c:pt>
                <c:pt idx="3">
                  <c:v>78.608935317369259</c:v>
                </c:pt>
                <c:pt idx="4">
                  <c:v>82.227659966928741</c:v>
                </c:pt>
                <c:pt idx="5">
                  <c:v>83.80589713208964</c:v>
                </c:pt>
                <c:pt idx="6">
                  <c:v>95.585003241405872</c:v>
                </c:pt>
                <c:pt idx="7">
                  <c:v>84.59149765772689</c:v>
                </c:pt>
                <c:pt idx="8">
                  <c:v>87.88900957682678</c:v>
                </c:pt>
                <c:pt idx="9">
                  <c:v>100.02441945908045</c:v>
                </c:pt>
                <c:pt idx="10">
                  <c:v>85.728726076324364</c:v>
                </c:pt>
                <c:pt idx="11">
                  <c:v>91.824590508894985</c:v>
                </c:pt>
                <c:pt idx="12">
                  <c:v>101.04150256870398</c:v>
                </c:pt>
                <c:pt idx="13">
                  <c:v>83.278980814910099</c:v>
                </c:pt>
                <c:pt idx="14">
                  <c:v>93.414615694335353</c:v>
                </c:pt>
                <c:pt idx="15">
                  <c:v>94.180618316852843</c:v>
                </c:pt>
                <c:pt idx="16">
                  <c:v>100.86198603927537</c:v>
                </c:pt>
                <c:pt idx="17">
                  <c:v>102.09359874435093</c:v>
                </c:pt>
                <c:pt idx="18">
                  <c:v>103.30726961921188</c:v>
                </c:pt>
                <c:pt idx="19">
                  <c:v>105.94980908454194</c:v>
                </c:pt>
                <c:pt idx="20">
                  <c:v>94.861783131951512</c:v>
                </c:pt>
                <c:pt idx="21">
                  <c:v>104.38000836048278</c:v>
                </c:pt>
                <c:pt idx="22">
                  <c:v>103.00146976525504</c:v>
                </c:pt>
                <c:pt idx="23">
                  <c:v>101.77207385337982</c:v>
                </c:pt>
                <c:pt idx="24">
                  <c:v>100.3217467559254</c:v>
                </c:pt>
                <c:pt idx="25">
                  <c:v>101.69920474098851</c:v>
                </c:pt>
                <c:pt idx="26">
                  <c:v>114.60636316186027</c:v>
                </c:pt>
                <c:pt idx="27">
                  <c:v>89.68927886042529</c:v>
                </c:pt>
                <c:pt idx="28">
                  <c:v>102.52063035200237</c:v>
                </c:pt>
                <c:pt idx="29">
                  <c:v>98.701853699047831</c:v>
                </c:pt>
                <c:pt idx="30">
                  <c:v>103.71997455378559</c:v>
                </c:pt>
                <c:pt idx="31">
                  <c:v>108.16325043248193</c:v>
                </c:pt>
                <c:pt idx="32">
                  <c:v>105.96078377520031</c:v>
                </c:pt>
                <c:pt idx="33">
                  <c:v>105.84383837374723</c:v>
                </c:pt>
                <c:pt idx="34">
                  <c:v>103.35926965572874</c:v>
                </c:pt>
                <c:pt idx="35">
                  <c:v>115.48300358445513</c:v>
                </c:pt>
                <c:pt idx="36">
                  <c:v>105.31062970939179</c:v>
                </c:pt>
                <c:pt idx="37">
                  <c:v>111.1975973499294</c:v>
                </c:pt>
                <c:pt idx="38">
                  <c:v>106.54191031626553</c:v>
                </c:pt>
                <c:pt idx="39">
                  <c:v>104.90122374054704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9761792"/>
        <c:axId val="-1499768864"/>
      </c:scatterChart>
      <c:valAx>
        <c:axId val="-1499761792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9768864"/>
        <c:crosses val="autoZero"/>
        <c:crossBetween val="midCat"/>
      </c:valAx>
      <c:valAx>
        <c:axId val="-1499768864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Propagation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976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356536533215083"/>
          <c:y val="0.65502002971393236"/>
          <c:w val="0.41401819507857013"/>
          <c:h val="0.2072700394482599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defaultRowHeight="15" x14ac:dyDescent="0.25"/>
  <cols>
    <col min="1" max="1" width="40" customWidth="1"/>
    <col min="2" max="2" width="9.140625" style="7"/>
  </cols>
  <sheetData>
    <row r="1" spans="1:2" x14ac:dyDescent="0.25">
      <c r="A1" s="1" t="s">
        <v>0</v>
      </c>
      <c r="B1" s="2" t="s">
        <v>1</v>
      </c>
    </row>
    <row r="2" spans="1:2" x14ac:dyDescent="0.25">
      <c r="A2" t="s">
        <v>2</v>
      </c>
      <c r="B2" s="3">
        <v>299792458</v>
      </c>
    </row>
    <row r="3" spans="1:2" x14ac:dyDescent="0.25">
      <c r="A3" t="s">
        <v>3</v>
      </c>
      <c r="B3" s="4">
        <v>1.3806488E-23</v>
      </c>
    </row>
    <row r="4" spans="1:2" x14ac:dyDescent="0.25">
      <c r="A4" t="s">
        <v>4</v>
      </c>
      <c r="B4" s="5">
        <f>10*LOG10(B3)</f>
        <v>-228.59916780233414</v>
      </c>
    </row>
    <row r="5" spans="1:2" x14ac:dyDescent="0.25">
      <c r="A5" t="s">
        <v>5</v>
      </c>
      <c r="B5" s="6">
        <v>6378.1369999999997</v>
      </c>
    </row>
    <row r="6" spans="1:2" x14ac:dyDescent="0.25">
      <c r="A6" t="s">
        <v>6</v>
      </c>
      <c r="B6" s="7">
        <v>398600.44179999997</v>
      </c>
    </row>
    <row r="7" spans="1:2" x14ac:dyDescent="0.25">
      <c r="A7" t="s">
        <v>7</v>
      </c>
      <c r="B7" s="7">
        <f>+DEGREES(0.00007292115)</f>
        <v>4.178074132240403E-3</v>
      </c>
    </row>
    <row r="8" spans="1:2" x14ac:dyDescent="0.25">
      <c r="A8" t="s">
        <v>8</v>
      </c>
      <c r="B8" s="8">
        <v>35786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8" sqref="K8"/>
    </sheetView>
  </sheetViews>
  <sheetFormatPr defaultRowHeight="15" x14ac:dyDescent="0.25"/>
  <cols>
    <col min="1" max="1" width="22" customWidth="1"/>
    <col min="2" max="2" width="9.140625" style="7"/>
  </cols>
  <sheetData>
    <row r="1" spans="1:2" x14ac:dyDescent="0.25">
      <c r="A1" s="1" t="s">
        <v>9</v>
      </c>
    </row>
    <row r="2" spans="1:2" x14ac:dyDescent="0.25">
      <c r="A2" t="s">
        <v>10</v>
      </c>
      <c r="B2" s="10">
        <v>700</v>
      </c>
    </row>
    <row r="3" spans="1:2" x14ac:dyDescent="0.25">
      <c r="A3" t="s">
        <v>11</v>
      </c>
      <c r="B3" s="10">
        <v>50</v>
      </c>
    </row>
    <row r="4" spans="1:2" x14ac:dyDescent="0.25">
      <c r="A4" t="s">
        <v>12</v>
      </c>
      <c r="B4" s="10">
        <v>2</v>
      </c>
    </row>
    <row r="5" spans="1:2" x14ac:dyDescent="0.25">
      <c r="A5" t="s">
        <v>13</v>
      </c>
      <c r="B5" s="10">
        <v>1</v>
      </c>
    </row>
    <row r="7" spans="1:2" x14ac:dyDescent="0.25">
      <c r="A7" s="1" t="s">
        <v>14</v>
      </c>
    </row>
    <row r="8" spans="1:2" x14ac:dyDescent="0.25">
      <c r="A8" t="s">
        <v>15</v>
      </c>
      <c r="B8" s="9">
        <f>+Constants!B2/(Diffraction!B2*1000000)</f>
        <v>0.42827493999999999</v>
      </c>
    </row>
    <row r="9" spans="1:2" x14ac:dyDescent="0.25">
      <c r="A9" t="s">
        <v>16</v>
      </c>
      <c r="B9" s="7">
        <f>+B4*1000</f>
        <v>2000</v>
      </c>
    </row>
    <row r="10" spans="1:2" x14ac:dyDescent="0.25">
      <c r="A10" t="s">
        <v>17</v>
      </c>
      <c r="B10" s="7">
        <f>+B5*1000</f>
        <v>1000</v>
      </c>
    </row>
    <row r="11" spans="1:2" x14ac:dyDescent="0.25">
      <c r="A11" t="s">
        <v>18</v>
      </c>
      <c r="B11" s="9">
        <f>+B3*SQRT((2/B8)*(1/B9+1/B10))</f>
        <v>4.1847479013559443</v>
      </c>
    </row>
    <row r="13" spans="1:2" x14ac:dyDescent="0.25">
      <c r="A13" s="1" t="s">
        <v>20</v>
      </c>
    </row>
    <row r="14" spans="1:2" x14ac:dyDescent="0.25">
      <c r="A14" t="s">
        <v>19</v>
      </c>
      <c r="B14" s="11">
        <f>6.9 +20*LOG10(B11-0.1+SQRT(1+(B11-0.1)^2))</f>
        <v>25.271217702220206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19" sqref="G19"/>
    </sheetView>
  </sheetViews>
  <sheetFormatPr defaultRowHeight="15" x14ac:dyDescent="0.25"/>
  <cols>
    <col min="1" max="1" width="27.7109375" customWidth="1"/>
  </cols>
  <sheetData>
    <row r="1" spans="1:2" x14ac:dyDescent="0.25">
      <c r="A1" s="1" t="s">
        <v>9</v>
      </c>
    </row>
    <row r="2" spans="1:2" x14ac:dyDescent="0.25">
      <c r="A2" t="s">
        <v>21</v>
      </c>
      <c r="B2" s="12">
        <f>4/3</f>
        <v>1.3333333333333333</v>
      </c>
    </row>
    <row r="4" spans="1:2" x14ac:dyDescent="0.25">
      <c r="A4" s="1" t="s">
        <v>20</v>
      </c>
    </row>
    <row r="5" spans="1:2" x14ac:dyDescent="0.25">
      <c r="A5" t="s">
        <v>22</v>
      </c>
      <c r="B5" s="13">
        <f>+B2*Constants!B5</f>
        <v>8504.1826666666657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1" sqref="B21"/>
    </sheetView>
  </sheetViews>
  <sheetFormatPr defaultRowHeight="15" x14ac:dyDescent="0.25"/>
  <cols>
    <col min="1" max="1" width="36.7109375" customWidth="1"/>
    <col min="2" max="2" width="9.140625" style="7"/>
  </cols>
  <sheetData>
    <row r="1" spans="1:3" x14ac:dyDescent="0.25">
      <c r="A1" s="1" t="s">
        <v>9</v>
      </c>
    </row>
    <row r="2" spans="1:3" x14ac:dyDescent="0.25">
      <c r="A2" t="s">
        <v>23</v>
      </c>
      <c r="B2" s="10">
        <v>3.6</v>
      </c>
    </row>
    <row r="3" spans="1:3" x14ac:dyDescent="0.25">
      <c r="A3" t="s">
        <v>24</v>
      </c>
      <c r="B3" s="10">
        <v>0.1</v>
      </c>
    </row>
    <row r="4" spans="1:3" x14ac:dyDescent="0.25">
      <c r="A4" t="s">
        <v>25</v>
      </c>
      <c r="B4" s="10">
        <v>5</v>
      </c>
    </row>
    <row r="5" spans="1:3" x14ac:dyDescent="0.25">
      <c r="A5" t="s">
        <v>26</v>
      </c>
      <c r="B5" s="10">
        <v>20</v>
      </c>
    </row>
    <row r="7" spans="1:3" x14ac:dyDescent="0.25">
      <c r="A7" s="1" t="s">
        <v>14</v>
      </c>
    </row>
    <row r="8" spans="1:3" x14ac:dyDescent="0.25">
      <c r="A8" t="s">
        <v>27</v>
      </c>
      <c r="B8" s="15">
        <f>0.25+0.375*(1+TANH(7.5*(B2-0.5)))</f>
        <v>1</v>
      </c>
      <c r="C8" s="14"/>
    </row>
    <row r="10" spans="1:3" x14ac:dyDescent="0.25">
      <c r="A10" s="1" t="s">
        <v>20</v>
      </c>
    </row>
    <row r="11" spans="1:3" x14ac:dyDescent="0.25">
      <c r="A11" t="s">
        <v>28</v>
      </c>
      <c r="B11" s="16">
        <f>10.25*B8*EXP(-B3)*(1-TANH(6*(B4/B5-0.625)))-0.33</f>
        <v>18.015368435296679</v>
      </c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F11" sqref="F11"/>
    </sheetView>
  </sheetViews>
  <sheetFormatPr defaultRowHeight="15" x14ac:dyDescent="0.25"/>
  <cols>
    <col min="1" max="1" width="23.28515625" style="7" customWidth="1"/>
    <col min="2" max="4" width="9.140625" style="7"/>
  </cols>
  <sheetData>
    <row r="1" spans="1:4" x14ac:dyDescent="0.25">
      <c r="A1" s="18" t="s">
        <v>9</v>
      </c>
      <c r="B1" s="7" t="s">
        <v>33</v>
      </c>
      <c r="C1" s="7" t="s">
        <v>34</v>
      </c>
      <c r="D1" s="7" t="s">
        <v>35</v>
      </c>
    </row>
    <row r="2" spans="1:4" x14ac:dyDescent="0.25">
      <c r="A2" s="17" t="s">
        <v>29</v>
      </c>
      <c r="B2" s="10">
        <v>0.05</v>
      </c>
      <c r="C2" s="10">
        <v>0.2</v>
      </c>
      <c r="D2" s="10">
        <v>0.2</v>
      </c>
    </row>
    <row r="3" spans="1:4" x14ac:dyDescent="0.25">
      <c r="A3" s="17" t="s">
        <v>30</v>
      </c>
      <c r="B3" s="10">
        <v>4</v>
      </c>
      <c r="C3" s="10">
        <v>3</v>
      </c>
      <c r="D3" s="10">
        <v>3</v>
      </c>
    </row>
    <row r="4" spans="1:4" x14ac:dyDescent="0.25">
      <c r="A4" s="17" t="s">
        <v>10</v>
      </c>
      <c r="B4" s="10">
        <v>3600</v>
      </c>
      <c r="C4" s="10">
        <v>3600</v>
      </c>
      <c r="D4" s="10">
        <v>3600</v>
      </c>
    </row>
    <row r="5" spans="1:4" x14ac:dyDescent="0.25">
      <c r="A5" s="17" t="s">
        <v>36</v>
      </c>
      <c r="B5" s="10">
        <v>0</v>
      </c>
      <c r="C5" s="10">
        <v>0</v>
      </c>
      <c r="D5" s="10">
        <v>5.5</v>
      </c>
    </row>
    <row r="7" spans="1:4" x14ac:dyDescent="0.25">
      <c r="A7" s="2" t="s">
        <v>14</v>
      </c>
    </row>
    <row r="8" spans="1:4" x14ac:dyDescent="0.25">
      <c r="A8" s="7" t="s">
        <v>31</v>
      </c>
      <c r="B8" s="7">
        <f>32.45+20*LOG10(B4)+20*LOG10(B2)</f>
        <v>77.555450102066118</v>
      </c>
      <c r="C8" s="7">
        <f>32.45+20*LOG10(C4)+20*LOG10(C2)</f>
        <v>89.596649928625368</v>
      </c>
      <c r="D8" s="7">
        <f>32.45+20*LOG10(D4)+20*LOG10(D2)</f>
        <v>89.596649928625368</v>
      </c>
    </row>
    <row r="10" spans="1:4" x14ac:dyDescent="0.25">
      <c r="A10" s="7" t="s">
        <v>32</v>
      </c>
      <c r="B10" s="7" t="str">
        <f>+CONCATENATE("Break point = ",B2," km Slope = ",B3," StDev = ",B5, " dB")</f>
        <v>Break point = 0.05 km Slope = 4 StDev = 0 dB</v>
      </c>
      <c r="C10" s="7" t="str">
        <f>+CONCATENATE("Break point = ",C2," km Slope = ",C3," StDev = ",C5, " dB")</f>
        <v>Break point = 0.2 km Slope = 3 StDev = 0 dB</v>
      </c>
      <c r="D10" s="7" t="str">
        <f>+CONCATENATE("Break point = ",D2," km Slope = ",D3," StDev = ",D5, " dB")</f>
        <v>Break point = 0.2 km Slope = 3 StDev = 5.5 dB</v>
      </c>
    </row>
    <row r="11" spans="1:4" x14ac:dyDescent="0.25">
      <c r="A11" s="7">
        <v>0.02</v>
      </c>
      <c r="B11" s="7">
        <f ca="1">+IF($A11&lt;B$2,32.45+20*LOG10($A11)+20*LOG10(B$4),B$8+B$3*10*LOG10($A11/B$2))+IF(B$5&gt;0,_xlfn.NORM.INV(RAND(),0,B$5),0)</f>
        <v>69.596649928625368</v>
      </c>
      <c r="C11" s="7">
        <f ca="1">+IF($A11&lt;C$2,32.45+20*LOG10($A11)+20*LOG10(C$4),C$8+C$3*10*LOG10($A11/C$2))+IF(C$5&gt;0,_xlfn.NORM.INV(RAND(),0,C$5),0)</f>
        <v>69.596649928625368</v>
      </c>
      <c r="D11" s="7">
        <f ca="1">+IF($A11&lt;D$2,32.45+20*LOG10($A11)+20*LOG10(D$4),D$8+D$3*10*LOG10($A11/D$2))+IF(D$5&gt;0,_xlfn.NORM.INV(RAND(),0,D$5),0)</f>
        <v>69.032817950944221</v>
      </c>
    </row>
    <row r="12" spans="1:4" x14ac:dyDescent="0.25">
      <c r="A12" s="7">
        <f>+A11+0.02</f>
        <v>0.04</v>
      </c>
      <c r="B12" s="7">
        <f t="shared" ref="B12:D51" ca="1" si="0">+IF($A12&lt;B$2,32.45+20*LOG10($A12)+20*LOG10(B$4),B$8+B$3*10*LOG10($A12/B$2))+IF(B$5&gt;0,_xlfn.NORM.INV(RAND(),0,B$5),0)</f>
        <v>75.617249841904993</v>
      </c>
      <c r="C12" s="7">
        <f t="shared" ca="1" si="0"/>
        <v>75.617249841904993</v>
      </c>
      <c r="D12" s="7">
        <f t="shared" ca="1" si="0"/>
        <v>70.325737970036187</v>
      </c>
    </row>
    <row r="13" spans="1:4" x14ac:dyDescent="0.25">
      <c r="A13" s="7">
        <f t="shared" ref="A13:A50" si="1">+A12+0.02</f>
        <v>0.06</v>
      </c>
      <c r="B13" s="7">
        <f t="shared" ca="1" si="0"/>
        <v>80.722699943971108</v>
      </c>
      <c r="C13" s="7">
        <f t="shared" ca="1" si="0"/>
        <v>79.13907502301862</v>
      </c>
      <c r="D13" s="7">
        <f t="shared" ca="1" si="0"/>
        <v>76.037104529919645</v>
      </c>
    </row>
    <row r="14" spans="1:4" x14ac:dyDescent="0.25">
      <c r="A14" s="7">
        <f t="shared" si="1"/>
        <v>0.08</v>
      </c>
      <c r="B14" s="7">
        <f t="shared" ca="1" si="0"/>
        <v>85.720249408303104</v>
      </c>
      <c r="C14" s="7">
        <f t="shared" ca="1" si="0"/>
        <v>81.637849755184618</v>
      </c>
      <c r="D14" s="7">
        <f t="shared" ca="1" si="0"/>
        <v>78.608935317369259</v>
      </c>
    </row>
    <row r="15" spans="1:4" x14ac:dyDescent="0.25">
      <c r="A15" s="7">
        <f t="shared" si="1"/>
        <v>0.1</v>
      </c>
      <c r="B15" s="7">
        <f t="shared" ca="1" si="0"/>
        <v>89.596649928625368</v>
      </c>
      <c r="C15" s="7">
        <f t="shared" ca="1" si="0"/>
        <v>83.576050015345743</v>
      </c>
      <c r="D15" s="7">
        <f t="shared" ca="1" si="0"/>
        <v>82.227659966928741</v>
      </c>
    </row>
    <row r="16" spans="1:4" x14ac:dyDescent="0.25">
      <c r="A16" s="7">
        <f t="shared" si="1"/>
        <v>0.12000000000000001</v>
      </c>
      <c r="B16" s="7">
        <f t="shared" ca="1" si="0"/>
        <v>92.763899770530358</v>
      </c>
      <c r="C16" s="7">
        <f t="shared" ca="1" si="0"/>
        <v>85.159674936298245</v>
      </c>
      <c r="D16" s="7">
        <f t="shared" ca="1" si="0"/>
        <v>83.80589713208964</v>
      </c>
    </row>
    <row r="17" spans="1:4" x14ac:dyDescent="0.25">
      <c r="A17" s="7">
        <f t="shared" si="1"/>
        <v>0.14000000000000001</v>
      </c>
      <c r="B17" s="7">
        <f t="shared" ca="1" si="0"/>
        <v>95.441771355754895</v>
      </c>
      <c r="C17" s="7">
        <f t="shared" ca="1" si="0"/>
        <v>86.498610728910506</v>
      </c>
      <c r="D17" s="7">
        <f t="shared" ca="1" si="0"/>
        <v>95.585003241405872</v>
      </c>
    </row>
    <row r="18" spans="1:4" x14ac:dyDescent="0.25">
      <c r="A18" s="7">
        <f t="shared" si="1"/>
        <v>0.16</v>
      </c>
      <c r="B18" s="7">
        <f t="shared" ca="1" si="0"/>
        <v>97.761449234862354</v>
      </c>
      <c r="C18" s="7">
        <f t="shared" ca="1" si="0"/>
        <v>87.658449668464243</v>
      </c>
      <c r="D18" s="7">
        <f t="shared" ca="1" si="0"/>
        <v>84.59149765772689</v>
      </c>
    </row>
    <row r="19" spans="1:4" x14ac:dyDescent="0.25">
      <c r="A19" s="7">
        <f t="shared" si="1"/>
        <v>0.18</v>
      </c>
      <c r="B19" s="7">
        <f t="shared" ca="1" si="0"/>
        <v>99.807550132757612</v>
      </c>
      <c r="C19" s="7">
        <f t="shared" ca="1" si="0"/>
        <v>88.681500117411872</v>
      </c>
      <c r="D19" s="7">
        <f t="shared" ca="1" si="0"/>
        <v>87.88900957682678</v>
      </c>
    </row>
    <row r="20" spans="1:4" x14ac:dyDescent="0.25">
      <c r="A20" s="7">
        <f t="shared" si="1"/>
        <v>0.19999999999999998</v>
      </c>
      <c r="B20" s="7">
        <f t="shared" ca="1" si="0"/>
        <v>101.63784975518462</v>
      </c>
      <c r="C20" s="7">
        <f t="shared" ca="1" si="0"/>
        <v>89.596649928625368</v>
      </c>
      <c r="D20" s="7">
        <f t="shared" ca="1" si="0"/>
        <v>100.02441945908045</v>
      </c>
    </row>
    <row r="21" spans="1:4" x14ac:dyDescent="0.25">
      <c r="A21" s="7">
        <f t="shared" si="1"/>
        <v>0.21999999999999997</v>
      </c>
      <c r="B21" s="7">
        <f t="shared" ca="1" si="0"/>
        <v>103.29355716151362</v>
      </c>
      <c r="C21" s="7">
        <f t="shared" ca="1" si="0"/>
        <v>90.838430483372122</v>
      </c>
      <c r="D21" s="7">
        <f t="shared" ca="1" si="0"/>
        <v>85.728726076324364</v>
      </c>
    </row>
    <row r="22" spans="1:4" x14ac:dyDescent="0.25">
      <c r="A22" s="7">
        <f t="shared" si="1"/>
        <v>0.23999999999999996</v>
      </c>
      <c r="B22" s="7">
        <f t="shared" ca="1" si="0"/>
        <v>104.80509959708961</v>
      </c>
      <c r="C22" s="7">
        <f t="shared" ca="1" si="0"/>
        <v>91.972087310054107</v>
      </c>
      <c r="D22" s="7">
        <f t="shared" ca="1" si="0"/>
        <v>91.824590508894985</v>
      </c>
    </row>
    <row r="23" spans="1:4" x14ac:dyDescent="0.25">
      <c r="A23" s="7">
        <f t="shared" si="1"/>
        <v>0.25999999999999995</v>
      </c>
      <c r="B23" s="7">
        <f t="shared" ca="1" si="0"/>
        <v>106.19558384745808</v>
      </c>
      <c r="C23" s="7">
        <f t="shared" ca="1" si="0"/>
        <v>93.014950497830469</v>
      </c>
      <c r="D23" s="7">
        <f t="shared" ca="1" si="0"/>
        <v>101.04150256870398</v>
      </c>
    </row>
    <row r="24" spans="1:4" x14ac:dyDescent="0.25">
      <c r="A24" s="7">
        <f t="shared" si="1"/>
        <v>0.27999999999999997</v>
      </c>
      <c r="B24" s="7">
        <f t="shared" ca="1" si="0"/>
        <v>107.48297118231413</v>
      </c>
      <c r="C24" s="7">
        <f t="shared" ca="1" si="0"/>
        <v>93.980490998972499</v>
      </c>
      <c r="D24" s="7">
        <f t="shared" ca="1" si="0"/>
        <v>83.278980814910099</v>
      </c>
    </row>
    <row r="25" spans="1:4" x14ac:dyDescent="0.25">
      <c r="A25" s="7">
        <f t="shared" si="1"/>
        <v>0.3</v>
      </c>
      <c r="B25" s="7">
        <f t="shared" ca="1" si="0"/>
        <v>108.68150011741186</v>
      </c>
      <c r="C25" s="7">
        <f t="shared" ca="1" si="0"/>
        <v>94.879387700295808</v>
      </c>
      <c r="D25" s="7">
        <f t="shared" ca="1" si="0"/>
        <v>93.414615694335353</v>
      </c>
    </row>
    <row r="26" spans="1:4" x14ac:dyDescent="0.25">
      <c r="A26" s="7">
        <f t="shared" si="1"/>
        <v>0.32</v>
      </c>
      <c r="B26" s="7">
        <f t="shared" ca="1" si="0"/>
        <v>109.8026490614216</v>
      </c>
      <c r="C26" s="7">
        <f t="shared" ca="1" si="0"/>
        <v>95.720249408303104</v>
      </c>
      <c r="D26" s="7">
        <f t="shared" ca="1" si="0"/>
        <v>94.180618316852843</v>
      </c>
    </row>
    <row r="27" spans="1:4" x14ac:dyDescent="0.25">
      <c r="A27" s="7">
        <f t="shared" si="1"/>
        <v>0.34</v>
      </c>
      <c r="B27" s="7">
        <f t="shared" ca="1" si="0"/>
        <v>110.85580661031557</v>
      </c>
      <c r="C27" s="7">
        <f t="shared" ca="1" si="0"/>
        <v>96.510117569973588</v>
      </c>
      <c r="D27" s="7">
        <f t="shared" ca="1" si="0"/>
        <v>100.86198603927537</v>
      </c>
    </row>
    <row r="28" spans="1:4" x14ac:dyDescent="0.25">
      <c r="A28" s="7">
        <f t="shared" si="1"/>
        <v>0.36000000000000004</v>
      </c>
      <c r="B28" s="7">
        <f t="shared" ca="1" si="0"/>
        <v>111.84874995931686</v>
      </c>
      <c r="C28" s="7">
        <f t="shared" ca="1" si="0"/>
        <v>97.254825081724547</v>
      </c>
      <c r="D28" s="7">
        <f t="shared" ca="1" si="0"/>
        <v>102.09359874435093</v>
      </c>
    </row>
    <row r="29" spans="1:4" x14ac:dyDescent="0.25">
      <c r="A29" s="7">
        <f t="shared" si="1"/>
        <v>0.38000000000000006</v>
      </c>
      <c r="B29" s="7">
        <f t="shared" ca="1" si="0"/>
        <v>112.78799379329777</v>
      </c>
      <c r="C29" s="7">
        <f t="shared" ca="1" si="0"/>
        <v>97.959257957210241</v>
      </c>
      <c r="D29" s="7">
        <f t="shared" ca="1" si="0"/>
        <v>103.30726961921188</v>
      </c>
    </row>
    <row r="30" spans="1:4" x14ac:dyDescent="0.25">
      <c r="A30" s="7">
        <f t="shared" si="1"/>
        <v>0.40000000000000008</v>
      </c>
      <c r="B30" s="7">
        <f t="shared" ca="1" si="0"/>
        <v>113.67904958174387</v>
      </c>
      <c r="C30" s="7">
        <f t="shared" ca="1" si="0"/>
        <v>98.627549798544806</v>
      </c>
      <c r="D30" s="7">
        <f t="shared" ca="1" si="0"/>
        <v>105.94980908454194</v>
      </c>
    </row>
    <row r="31" spans="1:4" x14ac:dyDescent="0.25">
      <c r="A31" s="7">
        <f t="shared" si="1"/>
        <v>0.4200000000000001</v>
      </c>
      <c r="B31" s="7">
        <f t="shared" ca="1" si="0"/>
        <v>114.5266215445414</v>
      </c>
      <c r="C31" s="7">
        <f t="shared" ca="1" si="0"/>
        <v>99.263228770642954</v>
      </c>
      <c r="D31" s="7">
        <f t="shared" ca="1" si="0"/>
        <v>94.861783131951512</v>
      </c>
    </row>
    <row r="32" spans="1:4" x14ac:dyDescent="0.25">
      <c r="A32" s="7">
        <f t="shared" si="1"/>
        <v>0.44000000000000011</v>
      </c>
      <c r="B32" s="7">
        <f t="shared" ca="1" si="0"/>
        <v>115.33475698807287</v>
      </c>
      <c r="C32" s="7">
        <f t="shared" ca="1" si="0"/>
        <v>99.869330353291559</v>
      </c>
      <c r="D32" s="7">
        <f t="shared" ca="1" si="0"/>
        <v>104.38000836048278</v>
      </c>
    </row>
    <row r="33" spans="1:4" x14ac:dyDescent="0.25">
      <c r="A33" s="7">
        <f t="shared" si="1"/>
        <v>0.46000000000000013</v>
      </c>
      <c r="B33" s="7">
        <f t="shared" ca="1" si="0"/>
        <v>116.10696319588834</v>
      </c>
      <c r="C33" s="7">
        <f t="shared" ca="1" si="0"/>
        <v>100.44848500915316</v>
      </c>
      <c r="D33" s="7">
        <f t="shared" ca="1" si="0"/>
        <v>103.00146976525504</v>
      </c>
    </row>
    <row r="34" spans="1:4" x14ac:dyDescent="0.25">
      <c r="A34" s="7">
        <f t="shared" si="1"/>
        <v>0.48000000000000015</v>
      </c>
      <c r="B34" s="7">
        <f t="shared" ca="1" si="0"/>
        <v>116.84629942364886</v>
      </c>
      <c r="C34" s="7">
        <f t="shared" ca="1" si="0"/>
        <v>101.00298717997356</v>
      </c>
      <c r="D34" s="7">
        <f t="shared" ca="1" si="0"/>
        <v>101.77207385337982</v>
      </c>
    </row>
    <row r="35" spans="1:4" x14ac:dyDescent="0.25">
      <c r="A35" s="7">
        <f t="shared" si="1"/>
        <v>0.50000000000000011</v>
      </c>
      <c r="B35" s="7">
        <f t="shared" ca="1" si="0"/>
        <v>117.55545010206612</v>
      </c>
      <c r="C35" s="7">
        <f t="shared" ca="1" si="0"/>
        <v>101.53485018878649</v>
      </c>
      <c r="D35" s="7">
        <f t="shared" ca="1" si="0"/>
        <v>100.3217467559254</v>
      </c>
    </row>
    <row r="36" spans="1:4" x14ac:dyDescent="0.25">
      <c r="A36" s="7">
        <f t="shared" si="1"/>
        <v>0.52000000000000013</v>
      </c>
      <c r="B36" s="7">
        <f t="shared" ca="1" si="0"/>
        <v>118.23678367401735</v>
      </c>
      <c r="C36" s="7">
        <f t="shared" ca="1" si="0"/>
        <v>102.04585036774991</v>
      </c>
      <c r="D36" s="7">
        <f t="shared" ca="1" si="0"/>
        <v>101.69920474098851</v>
      </c>
    </row>
    <row r="37" spans="1:4" x14ac:dyDescent="0.25">
      <c r="A37" s="7">
        <f t="shared" si="1"/>
        <v>0.54000000000000015</v>
      </c>
      <c r="B37" s="7">
        <f t="shared" ca="1" si="0"/>
        <v>118.89240032154412</v>
      </c>
      <c r="C37" s="7">
        <f t="shared" ca="1" si="0"/>
        <v>102.53756285339499</v>
      </c>
      <c r="D37" s="7">
        <f t="shared" ca="1" si="0"/>
        <v>114.60636316186027</v>
      </c>
    </row>
    <row r="38" spans="1:4" x14ac:dyDescent="0.25">
      <c r="A38" s="7">
        <f t="shared" si="1"/>
        <v>0.56000000000000016</v>
      </c>
      <c r="B38" s="7">
        <f t="shared" ca="1" si="0"/>
        <v>119.5241710088734</v>
      </c>
      <c r="C38" s="7">
        <f t="shared" ca="1" si="0"/>
        <v>103.01139086889195</v>
      </c>
      <c r="D38" s="7">
        <f t="shared" ca="1" si="0"/>
        <v>89.68927886042529</v>
      </c>
    </row>
    <row r="39" spans="1:4" x14ac:dyDescent="0.25">
      <c r="A39" s="7">
        <f t="shared" si="1"/>
        <v>0.58000000000000018</v>
      </c>
      <c r="B39" s="7">
        <f t="shared" ca="1" si="0"/>
        <v>120.13376967114286</v>
      </c>
      <c r="C39" s="7">
        <f t="shared" ca="1" si="0"/>
        <v>103.46858986559405</v>
      </c>
      <c r="D39" s="7">
        <f t="shared" ca="1" si="0"/>
        <v>102.52063035200237</v>
      </c>
    </row>
    <row r="40" spans="1:4" x14ac:dyDescent="0.25">
      <c r="A40" s="7">
        <f t="shared" si="1"/>
        <v>0.6000000000000002</v>
      </c>
      <c r="B40" s="7">
        <f t="shared" ca="1" si="0"/>
        <v>120.72269994397112</v>
      </c>
      <c r="C40" s="7">
        <f t="shared" ca="1" si="0"/>
        <v>103.91028757021525</v>
      </c>
      <c r="D40" s="7">
        <f t="shared" ca="1" si="0"/>
        <v>98.701853699047831</v>
      </c>
    </row>
    <row r="41" spans="1:4" x14ac:dyDescent="0.25">
      <c r="A41" s="7">
        <f t="shared" si="1"/>
        <v>0.62000000000000022</v>
      </c>
      <c r="B41" s="7">
        <f t="shared" ca="1" si="0"/>
        <v>121.29231750855553</v>
      </c>
      <c r="C41" s="7">
        <f t="shared" ca="1" si="0"/>
        <v>104.33750074365355</v>
      </c>
      <c r="D41" s="7">
        <f t="shared" ca="1" si="0"/>
        <v>103.71997455378559</v>
      </c>
    </row>
    <row r="42" spans="1:4" x14ac:dyDescent="0.25">
      <c r="A42" s="7">
        <f t="shared" si="1"/>
        <v>0.64000000000000024</v>
      </c>
      <c r="B42" s="7">
        <f t="shared" ca="1" si="0"/>
        <v>121.84384888798087</v>
      </c>
      <c r="C42" s="7">
        <f t="shared" ca="1" si="0"/>
        <v>104.75114927822256</v>
      </c>
      <c r="D42" s="7">
        <f t="shared" ca="1" si="0"/>
        <v>108.16325043248193</v>
      </c>
    </row>
    <row r="43" spans="1:4" x14ac:dyDescent="0.25">
      <c r="A43" s="7">
        <f t="shared" si="1"/>
        <v>0.66000000000000025</v>
      </c>
      <c r="B43" s="7">
        <f t="shared" ca="1" si="0"/>
        <v>122.37840735030012</v>
      </c>
      <c r="C43" s="7">
        <f t="shared" ca="1" si="0"/>
        <v>105.152068124962</v>
      </c>
      <c r="D43" s="7">
        <f t="shared" ca="1" si="0"/>
        <v>105.96078377520031</v>
      </c>
    </row>
    <row r="44" spans="1:4" x14ac:dyDescent="0.25">
      <c r="A44" s="7">
        <f t="shared" si="1"/>
        <v>0.68000000000000027</v>
      </c>
      <c r="B44" s="7">
        <f t="shared" ca="1" si="0"/>
        <v>122.89700643687482</v>
      </c>
      <c r="C44" s="7">
        <f t="shared" ca="1" si="0"/>
        <v>105.54101743989303</v>
      </c>
      <c r="D44" s="7">
        <f t="shared" ca="1" si="0"/>
        <v>105.84383837374723</v>
      </c>
    </row>
    <row r="45" spans="1:4" x14ac:dyDescent="0.25">
      <c r="A45" s="7">
        <f t="shared" si="1"/>
        <v>0.70000000000000029</v>
      </c>
      <c r="B45" s="7">
        <f t="shared" ca="1" si="0"/>
        <v>123.40057152919564</v>
      </c>
      <c r="C45" s="7">
        <f t="shared" ca="1" si="0"/>
        <v>105.91869125913364</v>
      </c>
      <c r="D45" s="7">
        <f t="shared" ca="1" si="0"/>
        <v>103.35926965572874</v>
      </c>
    </row>
    <row r="46" spans="1:4" x14ac:dyDescent="0.25">
      <c r="A46" s="7">
        <f t="shared" si="1"/>
        <v>0.72000000000000031</v>
      </c>
      <c r="B46" s="7">
        <f t="shared" ca="1" si="0"/>
        <v>123.88994978587611</v>
      </c>
      <c r="C46" s="7">
        <f t="shared" ca="1" si="0"/>
        <v>106.285724951644</v>
      </c>
      <c r="D46" s="7">
        <f t="shared" ca="1" si="0"/>
        <v>115.48300358445513</v>
      </c>
    </row>
    <row r="47" spans="1:4" x14ac:dyDescent="0.25">
      <c r="A47" s="7">
        <f t="shared" si="1"/>
        <v>0.74000000000000032</v>
      </c>
      <c r="B47" s="7">
        <f t="shared" ca="1" si="0"/>
        <v>124.36591871786442</v>
      </c>
      <c r="C47" s="7">
        <f t="shared" ca="1" si="0"/>
        <v>106.64270165063522</v>
      </c>
      <c r="D47" s="7">
        <f t="shared" ca="1" si="0"/>
        <v>105.31062970939179</v>
      </c>
    </row>
    <row r="48" spans="1:4" x14ac:dyDescent="0.25">
      <c r="A48" s="7">
        <f t="shared" si="1"/>
        <v>0.76000000000000034</v>
      </c>
      <c r="B48" s="7">
        <f t="shared" ca="1" si="0"/>
        <v>124.82919361985702</v>
      </c>
      <c r="C48" s="7">
        <f t="shared" ca="1" si="0"/>
        <v>106.99015782712968</v>
      </c>
      <c r="D48" s="7">
        <f t="shared" ca="1" si="0"/>
        <v>111.1975973499294</v>
      </c>
    </row>
    <row r="49" spans="1:4" x14ac:dyDescent="0.25">
      <c r="A49" s="7">
        <f t="shared" si="1"/>
        <v>0.78000000000000036</v>
      </c>
      <c r="B49" s="7">
        <f t="shared" ca="1" si="0"/>
        <v>125.2804340362446</v>
      </c>
      <c r="C49" s="7">
        <f t="shared" ca="1" si="0"/>
        <v>107.32858813942035</v>
      </c>
      <c r="D49" s="7">
        <f t="shared" ca="1" si="0"/>
        <v>106.54191031626553</v>
      </c>
    </row>
    <row r="50" spans="1:4" x14ac:dyDescent="0.25">
      <c r="A50" s="7">
        <f t="shared" si="1"/>
        <v>0.80000000000000038</v>
      </c>
      <c r="B50" s="7">
        <f t="shared" ca="1" si="0"/>
        <v>125.72024940830312</v>
      </c>
      <c r="C50" s="7">
        <f t="shared" ca="1" si="0"/>
        <v>107.65844966846424</v>
      </c>
      <c r="D50" s="7">
        <f t="shared" ca="1" si="0"/>
        <v>104.90122374054704</v>
      </c>
    </row>
    <row r="51" spans="1:4" x14ac:dyDescent="0.25">
      <c r="A51" s="7">
        <f t="shared" ref="A51:A60" si="2">+A50+0.02</f>
        <v>0.8200000000000004</v>
      </c>
      <c r="B51" s="7">
        <f t="shared" ca="1" si="0"/>
        <v>126.14920402397404</v>
      </c>
      <c r="C51" s="7">
        <f t="shared" ca="1" si="0"/>
        <v>107.98016563021744</v>
      </c>
      <c r="D51" s="7">
        <f t="shared" ca="1" si="0"/>
        <v>102.0103422811145</v>
      </c>
    </row>
    <row r="52" spans="1:4" x14ac:dyDescent="0.25">
      <c r="A52" s="7">
        <f t="shared" si="2"/>
        <v>0.84000000000000041</v>
      </c>
      <c r="B52" s="7">
        <f t="shared" ref="B52:D60" ca="1" si="3">+IF($A52&lt;B$2,32.45+20*LOG10($A52)+20*LOG10(B$4),B$8+B$3*10*LOG10($A52/B$2))+IF(B$5&gt;0,_xlfn.NORM.INV(RAND(),0,B$5),0)</f>
        <v>126.56782137110065</v>
      </c>
      <c r="C52" s="7">
        <f t="shared" ca="1" si="3"/>
        <v>108.29412864056239</v>
      </c>
      <c r="D52" s="7">
        <f t="shared" ca="1" si="3"/>
        <v>101.51154847737165</v>
      </c>
    </row>
    <row r="53" spans="1:4" x14ac:dyDescent="0.25">
      <c r="A53" s="7">
        <f t="shared" si="2"/>
        <v>0.86000000000000043</v>
      </c>
      <c r="B53" s="7">
        <f t="shared" ca="1" si="3"/>
        <v>126.97658797836809</v>
      </c>
      <c r="C53" s="7">
        <f t="shared" ca="1" si="3"/>
        <v>108.60070359601296</v>
      </c>
      <c r="D53" s="7">
        <f t="shared" ca="1" si="3"/>
        <v>111.41641579100609</v>
      </c>
    </row>
    <row r="54" spans="1:4" x14ac:dyDescent="0.25">
      <c r="A54" s="7">
        <f t="shared" si="2"/>
        <v>0.88000000000000045</v>
      </c>
      <c r="B54" s="7">
        <f t="shared" ca="1" si="3"/>
        <v>127.37595681463212</v>
      </c>
      <c r="C54" s="7">
        <f t="shared" ca="1" si="3"/>
        <v>108.900230223211</v>
      </c>
      <c r="D54" s="7">
        <f t="shared" ca="1" si="3"/>
        <v>108.56152620448928</v>
      </c>
    </row>
    <row r="55" spans="1:4" x14ac:dyDescent="0.25">
      <c r="A55" s="7">
        <f t="shared" si="2"/>
        <v>0.90000000000000047</v>
      </c>
      <c r="B55" s="7">
        <f t="shared" ca="1" si="3"/>
        <v>127.76635030619838</v>
      </c>
      <c r="C55" s="7">
        <f t="shared" ca="1" si="3"/>
        <v>109.19302534188569</v>
      </c>
      <c r="D55" s="7">
        <f t="shared" ca="1" si="3"/>
        <v>109.49835992513559</v>
      </c>
    </row>
    <row r="56" spans="1:4" x14ac:dyDescent="0.25">
      <c r="A56" s="7">
        <f t="shared" si="2"/>
        <v>0.92000000000000048</v>
      </c>
      <c r="B56" s="7">
        <f t="shared" ca="1" si="3"/>
        <v>128.14816302244759</v>
      </c>
      <c r="C56" s="7">
        <f t="shared" ca="1" si="3"/>
        <v>109.4793848790726</v>
      </c>
      <c r="D56" s="7">
        <f t="shared" ca="1" si="3"/>
        <v>112.91028874170601</v>
      </c>
    </row>
    <row r="57" spans="1:4" x14ac:dyDescent="0.25">
      <c r="A57" s="7">
        <f t="shared" si="2"/>
        <v>0.9400000000000005</v>
      </c>
      <c r="B57" s="7">
        <f t="shared" ca="1" si="3"/>
        <v>128.52176407261334</v>
      </c>
      <c r="C57" s="7">
        <f t="shared" ca="1" si="3"/>
        <v>109.75958566669689</v>
      </c>
      <c r="D57" s="7">
        <f t="shared" ca="1" si="3"/>
        <v>110.29398293779353</v>
      </c>
    </row>
    <row r="58" spans="1:4" x14ac:dyDescent="0.25">
      <c r="A58" s="7">
        <f t="shared" si="2"/>
        <v>0.96000000000000052</v>
      </c>
      <c r="B58" s="7">
        <f t="shared" ca="1" si="3"/>
        <v>128.88749925020812</v>
      </c>
      <c r="C58" s="7">
        <f t="shared" ca="1" si="3"/>
        <v>110.033887049893</v>
      </c>
      <c r="D58" s="7">
        <f t="shared" ca="1" si="3"/>
        <v>111.90831744106265</v>
      </c>
    </row>
    <row r="59" spans="1:4" x14ac:dyDescent="0.25">
      <c r="A59" s="7">
        <f t="shared" si="2"/>
        <v>0.98000000000000054</v>
      </c>
      <c r="B59" s="7">
        <f t="shared" ca="1" si="3"/>
        <v>129.24569295632517</v>
      </c>
      <c r="C59" s="7">
        <f t="shared" ca="1" si="3"/>
        <v>110.30253232948078</v>
      </c>
      <c r="D59" s="7">
        <f t="shared" ca="1" si="3"/>
        <v>127.85931271868341</v>
      </c>
    </row>
    <row r="60" spans="1:4" x14ac:dyDescent="0.25">
      <c r="A60" s="7">
        <f t="shared" si="2"/>
        <v>1.0000000000000004</v>
      </c>
      <c r="B60" s="7">
        <f t="shared" ca="1" si="3"/>
        <v>129.59664992862537</v>
      </c>
      <c r="C60" s="7">
        <f t="shared" ca="1" si="3"/>
        <v>110.56575005870593</v>
      </c>
      <c r="D60" s="7">
        <f t="shared" ca="1" si="3"/>
        <v>106.11988719101909</v>
      </c>
    </row>
  </sheetData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M31" sqref="M31"/>
    </sheetView>
  </sheetViews>
  <sheetFormatPr defaultRowHeight="15" x14ac:dyDescent="0.25"/>
  <cols>
    <col min="1" max="1" width="16.7109375" customWidth="1"/>
    <col min="2" max="2" width="9.140625" style="7"/>
  </cols>
  <sheetData>
    <row r="1" spans="1:2" x14ac:dyDescent="0.25">
      <c r="A1" s="1" t="s">
        <v>9</v>
      </c>
    </row>
    <row r="2" spans="1:2" x14ac:dyDescent="0.25">
      <c r="A2" t="s">
        <v>10</v>
      </c>
      <c r="B2" s="10">
        <v>610</v>
      </c>
    </row>
    <row r="3" spans="1:2" x14ac:dyDescent="0.25">
      <c r="A3" t="s">
        <v>37</v>
      </c>
      <c r="B3" s="10">
        <v>1.881</v>
      </c>
    </row>
    <row r="5" spans="1:2" x14ac:dyDescent="0.25">
      <c r="A5" s="1" t="s">
        <v>38</v>
      </c>
    </row>
    <row r="6" spans="1:2" x14ac:dyDescent="0.25">
      <c r="A6" t="s">
        <v>39</v>
      </c>
      <c r="B6" s="11">
        <f>+B3+1.3*LOG10(B2)</f>
        <v>5.5019287855139973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"/>
    </sheetView>
  </sheetViews>
  <sheetFormatPr defaultRowHeight="15" x14ac:dyDescent="0.25"/>
  <cols>
    <col min="1" max="1" width="27.7109375" customWidth="1"/>
    <col min="2" max="2" width="9.140625" style="7"/>
  </cols>
  <sheetData>
    <row r="1" spans="1:2" x14ac:dyDescent="0.25">
      <c r="A1" s="1" t="s">
        <v>9</v>
      </c>
    </row>
    <row r="2" spans="1:2" x14ac:dyDescent="0.25">
      <c r="A2" t="s">
        <v>39</v>
      </c>
      <c r="B2" s="10">
        <v>5.5</v>
      </c>
    </row>
    <row r="3" spans="1:2" x14ac:dyDescent="0.25">
      <c r="A3" t="s">
        <v>40</v>
      </c>
      <c r="B3" s="10">
        <v>5</v>
      </c>
    </row>
    <row r="5" spans="1:2" x14ac:dyDescent="0.25">
      <c r="A5" s="1" t="s">
        <v>20</v>
      </c>
    </row>
    <row r="6" spans="1:2" x14ac:dyDescent="0.25">
      <c r="A6" t="s">
        <v>41</v>
      </c>
      <c r="B6" s="16">
        <f>+_xlfn.NORM.INV(B3/100,0,B2)</f>
        <v>-9.0466949482330996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Constants</vt:lpstr>
      <vt:lpstr>Diffraction</vt:lpstr>
      <vt:lpstr>EarthSize</vt:lpstr>
      <vt:lpstr>P-452Clutter</vt:lpstr>
      <vt:lpstr>DualSlope</vt:lpstr>
      <vt:lpstr>LocationVarSigma</vt:lpstr>
      <vt:lpstr>LocationVariability</vt:lpstr>
      <vt:lpstr>DualSlopeChart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Pahl</dc:creator>
  <cp:lastModifiedBy>John Pahl</cp:lastModifiedBy>
  <dcterms:created xsi:type="dcterms:W3CDTF">2014-12-02T11:12:05Z</dcterms:created>
  <dcterms:modified xsi:type="dcterms:W3CDTF">2014-12-29T14:21:12Z</dcterms:modified>
</cp:coreProperties>
</file>